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14-21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6" i="1" l="1"/>
  <c r="H6" i="1"/>
  <c r="I6" i="1"/>
  <c r="J6" i="1"/>
  <c r="G8" i="1"/>
  <c r="H8" i="1"/>
  <c r="I8" i="1"/>
  <c r="J8" i="1"/>
  <c r="G9" i="1"/>
  <c r="H9" i="1"/>
  <c r="I9" i="1"/>
  <c r="J9" i="1"/>
  <c r="F12" i="1"/>
  <c r="H12" i="1"/>
  <c r="I12" i="1"/>
  <c r="L12" i="1"/>
  <c r="L23" i="1" s="1"/>
  <c r="A13" i="1"/>
  <c r="B13" i="1"/>
  <c r="G13" i="1"/>
  <c r="H13" i="1"/>
  <c r="I13" i="1"/>
  <c r="J13" i="1"/>
  <c r="G14" i="1"/>
  <c r="H14" i="1"/>
  <c r="I14" i="1"/>
  <c r="J14" i="1"/>
  <c r="G15" i="1"/>
  <c r="H15" i="1"/>
  <c r="I15" i="1"/>
  <c r="J15" i="1"/>
  <c r="G16" i="1"/>
  <c r="H16" i="1"/>
  <c r="I16" i="1"/>
  <c r="J16" i="1"/>
  <c r="G18" i="1"/>
  <c r="H18" i="1"/>
  <c r="I18" i="1"/>
  <c r="J18" i="1"/>
  <c r="G19" i="1"/>
  <c r="H19" i="1"/>
  <c r="I19" i="1"/>
  <c r="J19" i="1"/>
  <c r="F22" i="1"/>
  <c r="I22" i="1"/>
  <c r="L22" i="1"/>
  <c r="A23" i="1"/>
  <c r="B23" i="1"/>
  <c r="G22" i="1" l="1"/>
  <c r="H22" i="1"/>
  <c r="H23" i="1" s="1"/>
  <c r="F23" i="1"/>
  <c r="G12" i="1"/>
  <c r="J12" i="1"/>
  <c r="I23" i="1"/>
  <c r="J22" i="1"/>
  <c r="G23" i="1" l="1"/>
  <c r="J23" i="1"/>
</calcChain>
</file>

<file path=xl/sharedStrings.xml><?xml version="1.0" encoding="utf-8"?>
<sst xmlns="http://schemas.openxmlformats.org/spreadsheetml/2006/main" count="59" uniqueCount="56">
  <si>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</si>
  <si>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</si>
  <si>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</si>
  <si>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</si>
  <si>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</si>
  <si>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</si>
  <si>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</si>
  <si>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</si>
  <si>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</si>
  <si>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</si>
  <si>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</si>
  <si>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</si>
  <si>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</si>
  <si>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</si>
  <si>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</si>
  <si>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</si>
  <si>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</si>
  <si>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</si>
  <si>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</si>
  <si>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</si>
  <si>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</si>
  <si>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</si>
  <si>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</si>
  <si>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</si>
  <si>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</si>
  <si>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</si>
  <si>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</si>
  <si>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 xml:space="preserve"> Хлеб ржано-пшеничный</t>
  </si>
  <si>
    <t>пром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</si>
  <si>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</si>
  <si>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</si>
  <si>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</si>
  <si>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</si>
  <si>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</si>
  <si>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</si>
  <si>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</si>
  <si>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Итого за день:</t>
  </si>
  <si>
    <t xml:space="preserve">пром </t>
  </si>
  <si>
    <t>Каша гречневая рассыпчатая</t>
  </si>
  <si>
    <t>Чай каркаде</t>
  </si>
  <si>
    <t>27.11</t>
  </si>
  <si>
    <t>Бутерброд с маслом</t>
  </si>
  <si>
    <t>39.3</t>
  </si>
  <si>
    <t>Компот из свежих фруктов</t>
  </si>
  <si>
    <t>Гренки</t>
  </si>
  <si>
    <t xml:space="preserve">хлеб </t>
  </si>
  <si>
    <t xml:space="preserve">Суп-пюре картофельный </t>
  </si>
  <si>
    <t>29/2</t>
  </si>
  <si>
    <t>Соус "Болоньезе"</t>
  </si>
  <si>
    <t>44538/1</t>
  </si>
  <si>
    <t>40/2</t>
  </si>
  <si>
    <t>Салат из св капусты с св огурцом с растител маслом и зеленью</t>
  </si>
  <si>
    <t>Председатель Правления ПК"СЫСЕРТСКОЕ РАЙПО"</t>
  </si>
  <si>
    <t>Шалапугина Н.В.</t>
  </si>
  <si>
    <t>сладкое</t>
  </si>
  <si>
    <t>Запеканка из творога с рисом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</si>
</sst>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12"/>
      <color theme="1"/>
      <name val="Times New Roman"/>
      <charset val="204"/>
    </font>
    <font>
      <sz val="12"/>
      <name val="Times New Roman"/>
      <charset val="204"/>
    </font>
    <font>
      <b/>
      <sz val="12"/>
      <name val="Times New Roman"/>
      <charset val="204"/>
    </font>
    <font>
      <b/>
      <sz val="10"/>
      <color theme="1"/>
      <name val="Arial"/>
      <charset val="204"/>
    </font>
    <font>
      <i/>
      <sz val="12"/>
      <color theme="1"/>
      <name val="Times New Roman"/>
      <charset val="204"/>
    </font>
    <font>
      <b/>
      <sz val="12"/>
      <color rgb="FF2D2D2D"/>
      <name val="Times New Roman"/>
      <charset val="204"/>
    </font>
    <font>
      <b/>
      <sz val="12"/>
      <color theme="1"/>
      <name val="Times New Roman"/>
      <charset val="204"/>
    </font>
    <font>
      <sz val="11"/>
      <color theme="1"/>
      <name val="Calibri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5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 applyAlignment="1">
      <alignment horizontal="center"/>
    </xf>
    <xf numFmtId="0" fontId="8" fillId="0" borderId="8" xfId="0" applyFont="1" applyBorder="1"/>
    <xf numFmtId="0" fontId="8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8" fillId="0" borderId="1" xfId="0" applyFont="1" applyBorder="1"/>
    <xf numFmtId="2" fontId="9" fillId="0" borderId="1" xfId="0" applyNumberFormat="1" applyFont="1" applyBorder="1" applyAlignment="1">
      <alignment horizontal="left" vertical="center"/>
    </xf>
    <xf numFmtId="2" fontId="10" fillId="0" borderId="1" xfId="0" applyNumberFormat="1" applyFont="1" applyBorder="1" applyAlignment="1">
      <alignment horizontal="left" vertical="center"/>
    </xf>
    <xf numFmtId="0" fontId="8" fillId="0" borderId="9" xfId="0" applyFont="1" applyBorder="1" applyAlignment="1">
      <alignment horizontal="center"/>
    </xf>
    <xf numFmtId="0" fontId="8" fillId="0" borderId="2" xfId="0" applyFont="1" applyBorder="1"/>
    <xf numFmtId="0" fontId="1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2" fontId="11" fillId="0" borderId="1" xfId="0" applyNumberFormat="1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/>
    </xf>
    <xf numFmtId="0" fontId="8" fillId="0" borderId="10" xfId="0" applyFont="1" applyBorder="1"/>
    <xf numFmtId="2" fontId="9" fillId="0" borderId="1" xfId="0" applyNumberFormat="1" applyFont="1" applyBorder="1" applyAlignment="1">
      <alignment vertical="center"/>
    </xf>
    <xf numFmtId="0" fontId="1" fillId="3" borderId="11" xfId="0" applyFont="1" applyFill="1" applyBorder="1" applyAlignment="1">
      <alignment vertical="top" wrapText="1"/>
    </xf>
    <xf numFmtId="0" fontId="11" fillId="3" borderId="11" xfId="0" applyFont="1" applyFill="1" applyBorder="1" applyAlignment="1">
      <alignment horizontal="center" vertical="top" wrapText="1"/>
    </xf>
    <xf numFmtId="0" fontId="8" fillId="0" borderId="8" xfId="0" applyFont="1" applyBorder="1" applyAlignment="1">
      <alignment horizontal="center"/>
    </xf>
    <xf numFmtId="2" fontId="9" fillId="0" borderId="1" xfId="0" applyNumberFormat="1" applyFont="1" applyBorder="1" applyAlignment="1">
      <alignment horizontal="left" vertical="center" wrapText="1"/>
    </xf>
    <xf numFmtId="2" fontId="10" fillId="0" borderId="1" xfId="0" applyNumberFormat="1" applyFont="1" applyFill="1" applyBorder="1" applyAlignment="1">
      <alignment horizontal="left" vertical="center"/>
    </xf>
    <xf numFmtId="2" fontId="11" fillId="2" borderId="1" xfId="0" applyNumberFormat="1" applyFont="1" applyFill="1" applyBorder="1" applyAlignment="1" applyProtection="1">
      <alignment horizontal="center" vertical="top" wrapText="1"/>
      <protection locked="0"/>
    </xf>
    <xf numFmtId="0" fontId="8" fillId="0" borderId="2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2" fontId="11" fillId="3" borderId="11" xfId="0" applyNumberFormat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14" xfId="0" applyFont="1" applyBorder="1" applyAlignment="1">
      <alignment horizontal="center" vertical="center" wrapText="1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2" fontId="11" fillId="2" borderId="6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1" fontId="11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1" fillId="0" borderId="16" xfId="0" applyFont="1" applyBorder="1" applyAlignment="1">
      <alignment horizontal="center" vertical="top" wrapText="1"/>
    </xf>
    <xf numFmtId="49" fontId="10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left" vertical="center" wrapText="1"/>
    </xf>
    <xf numFmtId="2" fontId="11" fillId="0" borderId="16" xfId="0" applyNumberFormat="1" applyFont="1" applyBorder="1" applyAlignment="1">
      <alignment horizontal="center" vertical="top" wrapText="1"/>
    </xf>
    <xf numFmtId="2" fontId="16" fillId="0" borderId="1" xfId="0" applyNumberFormat="1" applyFont="1" applyBorder="1" applyAlignment="1">
      <alignment horizontal="left" vertical="center" wrapText="1"/>
    </xf>
    <xf numFmtId="49" fontId="18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2" fontId="16" fillId="0" borderId="1" xfId="0" applyNumberFormat="1" applyFont="1" applyBorder="1" applyAlignment="1">
      <alignment vertical="center" wrapText="1"/>
    </xf>
    <xf numFmtId="0" fontId="17" fillId="0" borderId="1" xfId="0" applyFont="1" applyBorder="1"/>
    <xf numFmtId="0" fontId="1" fillId="0" borderId="0" xfId="0" applyFont="1" applyBorder="1"/>
    <xf numFmtId="0" fontId="8" fillId="0" borderId="0" xfId="0" applyFont="1" applyBorder="1"/>
    <xf numFmtId="2" fontId="9" fillId="0" borderId="0" xfId="0" applyNumberFormat="1" applyFont="1" applyBorder="1" applyAlignment="1">
      <alignment horizontal="left" vertical="center" wrapText="1"/>
    </xf>
    <xf numFmtId="2" fontId="10" fillId="0" borderId="0" xfId="0" applyNumberFormat="1" applyFont="1" applyBorder="1" applyAlignment="1">
      <alignment horizontal="left" vertical="center"/>
    </xf>
    <xf numFmtId="0" fontId="11" fillId="2" borderId="0" xfId="0" applyFont="1" applyFill="1" applyBorder="1" applyAlignment="1" applyProtection="1">
      <alignment horizontal="center" vertical="top" wrapText="1"/>
      <protection locked="0"/>
    </xf>
    <xf numFmtId="2" fontId="11" fillId="2" borderId="0" xfId="0" applyNumberFormat="1" applyFont="1" applyFill="1" applyBorder="1" applyAlignment="1" applyProtection="1">
      <alignment horizontal="center" vertical="top" wrapText="1"/>
      <protection locked="0"/>
    </xf>
    <xf numFmtId="0" fontId="8" fillId="2" borderId="0" xfId="0" applyFont="1" applyFill="1" applyBorder="1" applyProtection="1">
      <protection locked="0"/>
    </xf>
    <xf numFmtId="0" fontId="9" fillId="0" borderId="0" xfId="0" applyFont="1" applyBorder="1" applyAlignment="1">
      <alignment horizontal="left" vertical="center"/>
    </xf>
    <xf numFmtId="2" fontId="10" fillId="0" borderId="0" xfId="0" applyNumberFormat="1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49" fontId="10" fillId="0" borderId="0" xfId="0" applyNumberFormat="1" applyFont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2" fontId="14" fillId="0" borderId="0" xfId="0" applyNumberFormat="1" applyFont="1" applyFill="1" applyBorder="1" applyAlignment="1">
      <alignment horizontal="left" vertical="center"/>
    </xf>
    <xf numFmtId="2" fontId="9" fillId="0" borderId="0" xfId="0" applyNumberFormat="1" applyFont="1" applyBorder="1" applyAlignment="1">
      <alignment horizontal="left" vertical="center"/>
    </xf>
    <xf numFmtId="1" fontId="10" fillId="0" borderId="0" xfId="0" applyNumberFormat="1" applyFont="1" applyBorder="1" applyAlignment="1">
      <alignment horizontal="center" vertical="center"/>
    </xf>
    <xf numFmtId="164" fontId="10" fillId="0" borderId="0" xfId="0" applyNumberFormat="1" applyFont="1" applyBorder="1" applyAlignment="1">
      <alignment horizontal="left" vertic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9" fillId="2" borderId="18" xfId="0" applyFont="1" applyFill="1" applyBorder="1" applyAlignment="1" applyProtection="1">
      <alignment horizontal="left" wrapText="1"/>
      <protection locked="0"/>
    </xf>
    <xf numFmtId="0" fontId="1" fillId="2" borderId="17" xfId="0" applyFont="1" applyFill="1" applyBorder="1" applyAlignment="1" applyProtection="1">
      <alignment horizontal="left" wrapText="1"/>
      <protection locked="0"/>
    </xf>
    <xf numFmtId="0" fontId="1" fillId="2" borderId="19" xfId="0" applyFont="1" applyFill="1" applyBorder="1" applyAlignment="1" applyProtection="1">
      <alignment horizontal="left" wrapText="1"/>
      <protection locked="0"/>
    </xf>
    <xf numFmtId="0" fontId="19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3" fillId="3" borderId="12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3" sqref="H3"/>
    </sheetView>
  </sheetViews>
  <sheetFormatPr defaultColWidth="9.109375" defaultRowHeight="13.2"/>
  <cols>
    <col min="1" max="1" width="4.6640625" style="1" customWidth="1"/>
    <col min="2" max="2" width="5.33203125" style="1" customWidth="1"/>
    <col min="3" max="3" width="7.6640625" style="2" customWidth="1"/>
    <col min="4" max="4" width="11.5546875" style="2" customWidth="1"/>
    <col min="5" max="5" width="42.6640625" style="1" customWidth="1"/>
    <col min="6" max="6" width="9.33203125" style="1" customWidth="1"/>
    <col min="7" max="7" width="7.88671875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.33203125" style="1" customWidth="1"/>
    <col min="12" max="12" width="9.5546875" style="1" customWidth="1"/>
    <col min="13" max="16384" width="9.109375" style="1"/>
  </cols>
  <sheetData>
    <row r="1" spans="1:12" ht="25.5" customHeight="1">
      <c r="A1" s="2" t="s">
        <v>0</v>
      </c>
      <c r="C1" s="72"/>
      <c r="D1" s="73"/>
      <c r="E1" s="73"/>
      <c r="F1" s="3" t="s">
        <v>1</v>
      </c>
      <c r="G1" s="1" t="s">
        <v>2</v>
      </c>
      <c r="H1" s="74" t="s">
        <v>52</v>
      </c>
      <c r="I1" s="75"/>
      <c r="J1" s="75"/>
      <c r="K1" s="76"/>
    </row>
    <row r="2" spans="1:12" ht="17.399999999999999">
      <c r="A2" s="4" t="s">
        <v>3</v>
      </c>
      <c r="C2" s="1"/>
      <c r="G2" s="1" t="s">
        <v>4</v>
      </c>
      <c r="H2" s="77" t="s">
        <v>53</v>
      </c>
      <c r="I2" s="78"/>
      <c r="J2" s="78"/>
      <c r="K2" s="78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22</v>
      </c>
      <c r="I3" s="8">
        <v>4</v>
      </c>
      <c r="J3" s="40">
        <v>2025</v>
      </c>
      <c r="K3" s="41"/>
    </row>
    <row r="4" spans="1:12">
      <c r="C4" s="1"/>
      <c r="D4" s="5"/>
      <c r="H4" s="9" t="s">
        <v>8</v>
      </c>
      <c r="I4" s="9" t="s">
        <v>9</v>
      </c>
      <c r="J4" s="9" t="s">
        <v>10</v>
      </c>
    </row>
    <row r="5" spans="1:12" ht="31.2" thickBot="1">
      <c r="A5" s="10" t="s">
        <v>11</v>
      </c>
      <c r="B5" s="11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17</v>
      </c>
      <c r="H5" s="12" t="s">
        <v>18</v>
      </c>
      <c r="I5" s="12" t="s">
        <v>19</v>
      </c>
      <c r="J5" s="12" t="s">
        <v>20</v>
      </c>
      <c r="K5" s="42" t="s">
        <v>21</v>
      </c>
      <c r="L5" s="12" t="s">
        <v>22</v>
      </c>
    </row>
    <row r="6" spans="1:12" ht="31.2">
      <c r="A6" s="32">
        <v>2</v>
      </c>
      <c r="B6" s="15">
        <v>2</v>
      </c>
      <c r="C6" s="13" t="s">
        <v>23</v>
      </c>
      <c r="D6" s="14" t="s">
        <v>24</v>
      </c>
      <c r="E6" s="51" t="s">
        <v>55</v>
      </c>
      <c r="F6" s="21">
        <v>220</v>
      </c>
      <c r="G6" s="21">
        <f>F6*35.2/200</f>
        <v>38.720000000000006</v>
      </c>
      <c r="H6" s="21">
        <f>F6*22.92/220</f>
        <v>22.92</v>
      </c>
      <c r="I6" s="21">
        <f>F6*40.24/220</f>
        <v>40.24</v>
      </c>
      <c r="J6" s="21">
        <f>F6*519.4/220</f>
        <v>519.4</v>
      </c>
      <c r="K6" s="43">
        <v>4443</v>
      </c>
      <c r="L6" s="44">
        <v>97.68</v>
      </c>
    </row>
    <row r="7" spans="1:12" ht="15.6">
      <c r="A7" s="32"/>
      <c r="B7" s="15"/>
      <c r="C7" s="16"/>
      <c r="D7" s="19" t="s">
        <v>25</v>
      </c>
      <c r="E7" s="33" t="s">
        <v>39</v>
      </c>
      <c r="F7" s="49">
        <v>200</v>
      </c>
      <c r="G7" s="21">
        <v>0.2</v>
      </c>
      <c r="H7" s="21">
        <v>0</v>
      </c>
      <c r="I7" s="21">
        <v>13.7</v>
      </c>
      <c r="J7" s="21">
        <v>56</v>
      </c>
      <c r="K7" s="45" t="s">
        <v>40</v>
      </c>
      <c r="L7" s="35">
        <v>3.83</v>
      </c>
    </row>
    <row r="8" spans="1:12" ht="15.6">
      <c r="A8" s="32"/>
      <c r="B8" s="15"/>
      <c r="C8" s="16"/>
      <c r="D8" s="19" t="s">
        <v>26</v>
      </c>
      <c r="E8" s="20" t="s">
        <v>41</v>
      </c>
      <c r="F8" s="21">
        <v>55</v>
      </c>
      <c r="G8" s="21">
        <f>F8*3.2/50</f>
        <v>3.52</v>
      </c>
      <c r="H8" s="21">
        <f>F8*7.7/50</f>
        <v>8.4700000000000006</v>
      </c>
      <c r="I8" s="21">
        <f>F8*19.5/50</f>
        <v>21.45</v>
      </c>
      <c r="J8" s="21">
        <f>F8*160/50</f>
        <v>176</v>
      </c>
      <c r="K8" s="46">
        <v>44209</v>
      </c>
      <c r="L8" s="35">
        <v>20.86</v>
      </c>
    </row>
    <row r="9" spans="1:12" ht="15.6">
      <c r="A9" s="32"/>
      <c r="B9" s="15"/>
      <c r="C9" s="16"/>
      <c r="D9" s="19" t="s">
        <v>26</v>
      </c>
      <c r="E9" s="29" t="s">
        <v>27</v>
      </c>
      <c r="F9" s="34">
        <v>50</v>
      </c>
      <c r="G9" s="34">
        <f>SUM(F9*1.68/30)</f>
        <v>2.8</v>
      </c>
      <c r="H9" s="34">
        <f>SUM(F9*0.33/30)</f>
        <v>0.55000000000000004</v>
      </c>
      <c r="I9" s="34">
        <f>SUM(F9*14.82/30)</f>
        <v>24.7</v>
      </c>
      <c r="J9" s="34">
        <f>SUM(F9*68.97/30)</f>
        <v>114.95</v>
      </c>
      <c r="K9" s="45" t="s">
        <v>28</v>
      </c>
      <c r="L9" s="35">
        <v>2.67</v>
      </c>
    </row>
    <row r="10" spans="1:12" ht="15.6">
      <c r="A10" s="32"/>
      <c r="B10" s="15"/>
      <c r="C10" s="16"/>
      <c r="D10" s="17"/>
      <c r="E10" s="20"/>
      <c r="F10" s="21"/>
      <c r="G10" s="21"/>
      <c r="H10" s="21"/>
      <c r="I10" s="21"/>
      <c r="J10" s="21"/>
      <c r="K10" s="45"/>
      <c r="L10" s="35"/>
    </row>
    <row r="11" spans="1:12" ht="15.6">
      <c r="A11" s="32"/>
      <c r="B11" s="15"/>
      <c r="C11" s="16"/>
      <c r="D11" s="17"/>
      <c r="E11" s="18"/>
      <c r="F11" s="35"/>
      <c r="G11" s="35"/>
      <c r="H11" s="35"/>
      <c r="I11" s="35"/>
      <c r="J11" s="35"/>
      <c r="K11" s="45"/>
      <c r="L11" s="35"/>
    </row>
    <row r="12" spans="1:12" ht="15.6">
      <c r="A12" s="36"/>
      <c r="B12" s="22"/>
      <c r="C12" s="23"/>
      <c r="D12" s="24" t="s">
        <v>29</v>
      </c>
      <c r="E12" s="25"/>
      <c r="F12" s="26">
        <f>SUM(F6:F11)</f>
        <v>525</v>
      </c>
      <c r="G12" s="26">
        <f>SUM(G6:G11)</f>
        <v>45.240000000000009</v>
      </c>
      <c r="H12" s="26">
        <f>SUM(H6:H11)</f>
        <v>31.94</v>
      </c>
      <c r="I12" s="26">
        <f>SUM(I6:I11)</f>
        <v>100.09</v>
      </c>
      <c r="J12" s="26">
        <f>SUM(J6:J11)</f>
        <v>866.35</v>
      </c>
      <c r="K12" s="47"/>
      <c r="L12" s="26">
        <f>SUM(L6:L11)</f>
        <v>125.04</v>
      </c>
    </row>
    <row r="13" spans="1:12" ht="31.2">
      <c r="A13" s="27">
        <f>A6</f>
        <v>2</v>
      </c>
      <c r="B13" s="27">
        <f>B6</f>
        <v>2</v>
      </c>
      <c r="C13" s="28" t="s">
        <v>30</v>
      </c>
      <c r="D13" s="19" t="s">
        <v>31</v>
      </c>
      <c r="E13" s="53" t="s">
        <v>51</v>
      </c>
      <c r="F13" s="21">
        <v>60</v>
      </c>
      <c r="G13" s="21">
        <f>F13*1.5/60</f>
        <v>1.5</v>
      </c>
      <c r="H13" s="21">
        <f>F13*6/60</f>
        <v>6</v>
      </c>
      <c r="I13" s="21">
        <f>F13*4.25/60</f>
        <v>4.25</v>
      </c>
      <c r="J13" s="21">
        <f>F13*77/60</f>
        <v>77</v>
      </c>
      <c r="K13" s="48">
        <v>44409</v>
      </c>
      <c r="L13" s="35">
        <v>17.989999999999998</v>
      </c>
    </row>
    <row r="14" spans="1:12" ht="15.6">
      <c r="A14" s="32"/>
      <c r="B14" s="15"/>
      <c r="C14" s="16"/>
      <c r="D14" s="19" t="s">
        <v>32</v>
      </c>
      <c r="E14" s="53" t="s">
        <v>46</v>
      </c>
      <c r="F14" s="21">
        <v>200</v>
      </c>
      <c r="G14" s="21">
        <f>F14*2.56/200</f>
        <v>2.56</v>
      </c>
      <c r="H14" s="21">
        <f>F14*2.96/200</f>
        <v>2.96</v>
      </c>
      <c r="I14" s="21">
        <f>F14*17.44/200</f>
        <v>17.440000000000001</v>
      </c>
      <c r="J14" s="21">
        <f>F14*106.4/200</f>
        <v>106.4</v>
      </c>
      <c r="K14" s="52" t="s">
        <v>47</v>
      </c>
      <c r="L14" s="35">
        <v>17.66</v>
      </c>
    </row>
    <row r="15" spans="1:12" ht="15.6">
      <c r="A15" s="32"/>
      <c r="B15" s="15"/>
      <c r="C15" s="16"/>
      <c r="D15" s="19" t="s">
        <v>33</v>
      </c>
      <c r="E15" s="53" t="s">
        <v>48</v>
      </c>
      <c r="F15" s="21">
        <v>90</v>
      </c>
      <c r="G15" s="21">
        <f>F15*14.9/100</f>
        <v>13.41</v>
      </c>
      <c r="H15" s="21">
        <f>F15*15.7/100</f>
        <v>14.13</v>
      </c>
      <c r="I15" s="21">
        <f>F15*4.7/100</f>
        <v>4.2300000000000004</v>
      </c>
      <c r="J15" s="21">
        <f>F15*221/100</f>
        <v>198.9</v>
      </c>
      <c r="K15" s="52" t="s">
        <v>49</v>
      </c>
      <c r="L15" s="35">
        <v>60.93</v>
      </c>
    </row>
    <row r="16" spans="1:12" ht="15.6">
      <c r="A16" s="32"/>
      <c r="B16" s="15"/>
      <c r="C16" s="16"/>
      <c r="D16" s="19" t="s">
        <v>34</v>
      </c>
      <c r="E16" s="39" t="s">
        <v>38</v>
      </c>
      <c r="F16" s="21">
        <v>150</v>
      </c>
      <c r="G16" s="21">
        <f>F16*6.63/150</f>
        <v>6.63</v>
      </c>
      <c r="H16" s="21">
        <f>F16*4.44/150</f>
        <v>4.4400000000000004</v>
      </c>
      <c r="I16" s="21">
        <f>F16*28.8/150</f>
        <v>28.8</v>
      </c>
      <c r="J16" s="21">
        <f>F16*181.5/150</f>
        <v>181.5</v>
      </c>
      <c r="K16" s="48" t="s">
        <v>42</v>
      </c>
      <c r="L16" s="35">
        <v>10.36</v>
      </c>
    </row>
    <row r="17" spans="1:12" ht="15.6">
      <c r="A17" s="32"/>
      <c r="B17" s="15"/>
      <c r="C17" s="16"/>
      <c r="D17" s="19" t="s">
        <v>54</v>
      </c>
      <c r="E17" s="33" t="s">
        <v>43</v>
      </c>
      <c r="F17" s="21">
        <v>200</v>
      </c>
      <c r="G17" s="21">
        <v>0.4</v>
      </c>
      <c r="H17" s="21">
        <v>0.4</v>
      </c>
      <c r="I17" s="21">
        <v>18.7</v>
      </c>
      <c r="J17" s="21">
        <v>80</v>
      </c>
      <c r="K17" s="48">
        <v>44265</v>
      </c>
      <c r="L17" s="35">
        <v>12.84</v>
      </c>
    </row>
    <row r="18" spans="1:12" ht="15.6">
      <c r="A18" s="32"/>
      <c r="B18" s="15"/>
      <c r="C18" s="16"/>
      <c r="D18" s="55" t="s">
        <v>45</v>
      </c>
      <c r="E18" s="54" t="s">
        <v>44</v>
      </c>
      <c r="F18" s="21">
        <v>20</v>
      </c>
      <c r="G18" s="21">
        <f>F18*1.7/20</f>
        <v>1.7</v>
      </c>
      <c r="H18" s="21">
        <f>F18*0.2/20</f>
        <v>0.2</v>
      </c>
      <c r="I18" s="21">
        <f>F18*10.7/20</f>
        <v>10.7</v>
      </c>
      <c r="J18" s="21">
        <f>F18*51.4/20</f>
        <v>51.4</v>
      </c>
      <c r="K18" s="52" t="s">
        <v>50</v>
      </c>
      <c r="L18" s="35">
        <v>2.19</v>
      </c>
    </row>
    <row r="19" spans="1:12" ht="15.6">
      <c r="A19" s="32"/>
      <c r="B19" s="15"/>
      <c r="C19" s="16"/>
      <c r="D19" s="19" t="s">
        <v>35</v>
      </c>
      <c r="E19" s="29" t="s">
        <v>27</v>
      </c>
      <c r="F19" s="21">
        <v>40</v>
      </c>
      <c r="G19" s="21">
        <f>SUM(F19*1.68/30)</f>
        <v>2.2400000000000002</v>
      </c>
      <c r="H19" s="21">
        <f>SUM(F19*0.33/30)</f>
        <v>0.44000000000000006</v>
      </c>
      <c r="I19" s="21">
        <f>SUM(F19*14.82/30)</f>
        <v>19.759999999999998</v>
      </c>
      <c r="J19" s="21">
        <f>SUM(F19*68.97/30)</f>
        <v>91.960000000000008</v>
      </c>
      <c r="K19" s="48" t="s">
        <v>37</v>
      </c>
      <c r="L19" s="35">
        <v>3.07</v>
      </c>
    </row>
    <row r="20" spans="1:12" ht="15.6">
      <c r="A20" s="32"/>
      <c r="B20" s="15"/>
      <c r="C20" s="16"/>
      <c r="D20" s="17"/>
      <c r="E20" s="18"/>
      <c r="F20" s="35"/>
      <c r="G20" s="35"/>
      <c r="H20" s="35"/>
      <c r="I20" s="35"/>
      <c r="J20" s="35"/>
      <c r="K20" s="45"/>
      <c r="L20" s="35"/>
    </row>
    <row r="21" spans="1:12" ht="15.6">
      <c r="A21" s="32"/>
      <c r="B21" s="15"/>
      <c r="C21" s="16"/>
      <c r="D21" s="17"/>
      <c r="E21" s="18"/>
      <c r="F21" s="35"/>
      <c r="G21" s="35"/>
      <c r="H21" s="35"/>
      <c r="I21" s="35"/>
      <c r="J21" s="35"/>
      <c r="K21" s="45"/>
      <c r="L21" s="35"/>
    </row>
    <row r="22" spans="1:12" ht="15.6">
      <c r="A22" s="36"/>
      <c r="B22" s="22"/>
      <c r="C22" s="23"/>
      <c r="D22" s="24" t="s">
        <v>29</v>
      </c>
      <c r="E22" s="25"/>
      <c r="F22" s="26">
        <f>SUM(F13:F21)</f>
        <v>760</v>
      </c>
      <c r="G22" s="26">
        <f t="shared" ref="G22:J22" si="0">SUM(G13:G21)</f>
        <v>28.439999999999998</v>
      </c>
      <c r="H22" s="26">
        <f t="shared" si="0"/>
        <v>28.570000000000004</v>
      </c>
      <c r="I22" s="26">
        <f t="shared" si="0"/>
        <v>103.88</v>
      </c>
      <c r="J22" s="26">
        <f t="shared" si="0"/>
        <v>787.16</v>
      </c>
      <c r="K22" s="50"/>
      <c r="L22" s="26">
        <f t="shared" ref="L22" si="1">SUM(L13:L21)</f>
        <v>125.03999999999999</v>
      </c>
    </row>
    <row r="23" spans="1:12" ht="15.6" customHeight="1" thickBot="1">
      <c r="A23" s="37">
        <f>A6</f>
        <v>2</v>
      </c>
      <c r="B23" s="37">
        <f>B6</f>
        <v>2</v>
      </c>
      <c r="C23" s="79" t="s">
        <v>36</v>
      </c>
      <c r="D23" s="80"/>
      <c r="E23" s="30"/>
      <c r="F23" s="38">
        <f>F12+F22</f>
        <v>1285</v>
      </c>
      <c r="G23" s="38">
        <f t="shared" ref="G23" si="2">G12+G22</f>
        <v>73.680000000000007</v>
      </c>
      <c r="H23" s="38">
        <f t="shared" ref="H23" si="3">H12+H22</f>
        <v>60.510000000000005</v>
      </c>
      <c r="I23" s="38">
        <f t="shared" ref="I23" si="4">I12+I22</f>
        <v>203.97</v>
      </c>
      <c r="J23" s="38">
        <f t="shared" ref="J23:L23" si="5">J12+J22</f>
        <v>1653.51</v>
      </c>
      <c r="K23" s="31"/>
      <c r="L23" s="38">
        <f t="shared" si="5"/>
        <v>250.07999999999998</v>
      </c>
    </row>
    <row r="34" spans="3:13">
      <c r="E34" s="56"/>
      <c r="F34" s="56"/>
      <c r="G34" s="56"/>
      <c r="H34" s="56"/>
      <c r="I34" s="56"/>
      <c r="J34" s="56"/>
      <c r="K34" s="56"/>
      <c r="L34" s="56"/>
      <c r="M34" s="56"/>
    </row>
    <row r="35" spans="3:13" ht="15.6">
      <c r="E35" s="57"/>
      <c r="F35" s="58"/>
      <c r="G35" s="59"/>
      <c r="H35" s="59"/>
      <c r="I35" s="59"/>
      <c r="J35" s="59"/>
      <c r="K35" s="59"/>
      <c r="L35" s="60"/>
      <c r="M35" s="61"/>
    </row>
    <row r="36" spans="3:13" ht="15.6">
      <c r="E36" s="62"/>
      <c r="F36" s="63"/>
      <c r="G36" s="64"/>
      <c r="H36" s="64"/>
      <c r="I36" s="64"/>
      <c r="J36" s="64"/>
      <c r="K36" s="64"/>
      <c r="L36" s="60"/>
      <c r="M36" s="61"/>
    </row>
    <row r="37" spans="3:13" ht="15.6">
      <c r="E37" s="65"/>
      <c r="F37" s="59"/>
      <c r="G37" s="59"/>
      <c r="H37" s="59"/>
      <c r="I37" s="59"/>
      <c r="J37" s="59"/>
      <c r="K37" s="66"/>
      <c r="L37" s="56"/>
      <c r="M37" s="56"/>
    </row>
    <row r="38" spans="3:13" ht="15.6">
      <c r="E38" s="65"/>
      <c r="F38" s="59"/>
      <c r="G38" s="59"/>
      <c r="H38" s="59"/>
      <c r="I38" s="59"/>
      <c r="J38" s="59"/>
      <c r="K38" s="66"/>
      <c r="L38" s="56"/>
      <c r="M38" s="56"/>
    </row>
    <row r="39" spans="3:13" ht="15.6">
      <c r="C39" s="1"/>
      <c r="D39" s="1"/>
      <c r="E39" s="65"/>
      <c r="F39" s="59"/>
      <c r="G39" s="59"/>
      <c r="H39" s="59"/>
      <c r="I39" s="59"/>
      <c r="J39" s="59"/>
      <c r="K39" s="66"/>
      <c r="L39" s="56"/>
      <c r="M39" s="56"/>
    </row>
    <row r="40" spans="3:13" ht="15.6">
      <c r="C40" s="1"/>
      <c r="D40" s="1"/>
      <c r="E40" s="63"/>
      <c r="F40" s="59"/>
      <c r="G40" s="59"/>
      <c r="H40" s="59"/>
      <c r="I40" s="59"/>
      <c r="J40" s="59"/>
      <c r="K40" s="66"/>
      <c r="L40" s="56"/>
      <c r="M40" s="56"/>
    </row>
    <row r="41" spans="3:13" ht="15.6">
      <c r="C41" s="1"/>
      <c r="D41" s="1"/>
      <c r="E41" s="67"/>
      <c r="F41" s="68"/>
      <c r="G41" s="64"/>
      <c r="H41" s="64"/>
      <c r="I41" s="64"/>
      <c r="J41" s="64"/>
      <c r="K41" s="56"/>
      <c r="L41" s="56"/>
      <c r="M41" s="56"/>
    </row>
    <row r="42" spans="3:13" ht="15.6">
      <c r="C42" s="1"/>
      <c r="D42" s="1"/>
      <c r="E42" s="63"/>
      <c r="F42" s="64"/>
      <c r="G42" s="59"/>
      <c r="H42" s="59"/>
      <c r="I42" s="59"/>
      <c r="J42" s="59"/>
      <c r="K42" s="60"/>
      <c r="L42" s="56"/>
      <c r="M42" s="56"/>
    </row>
    <row r="43" spans="3:13" ht="15.6">
      <c r="C43" s="1"/>
      <c r="D43" s="1"/>
      <c r="E43" s="65"/>
      <c r="F43" s="59"/>
      <c r="G43" s="64"/>
      <c r="H43" s="64"/>
      <c r="I43" s="64"/>
      <c r="J43" s="64"/>
      <c r="K43" s="60"/>
      <c r="L43" s="56"/>
      <c r="M43" s="56"/>
    </row>
    <row r="44" spans="3:13" ht="15.6">
      <c r="C44" s="1"/>
      <c r="D44" s="1"/>
      <c r="E44" s="65"/>
      <c r="F44" s="59"/>
      <c r="G44" s="64"/>
      <c r="H44" s="64"/>
      <c r="I44" s="64"/>
      <c r="J44" s="64"/>
      <c r="K44" s="60"/>
      <c r="L44" s="56"/>
      <c r="M44" s="56"/>
    </row>
    <row r="45" spans="3:13" ht="15.6">
      <c r="C45" s="1"/>
      <c r="D45" s="1"/>
      <c r="E45" s="63"/>
      <c r="F45" s="59"/>
      <c r="G45" s="59"/>
      <c r="H45" s="59"/>
      <c r="I45" s="59"/>
      <c r="J45" s="64"/>
      <c r="K45" s="60"/>
      <c r="L45" s="56"/>
      <c r="M45" s="56"/>
    </row>
    <row r="46" spans="3:13" ht="15.6">
      <c r="C46" s="1"/>
      <c r="D46" s="1"/>
      <c r="E46" s="63"/>
      <c r="F46" s="59"/>
      <c r="G46" s="59"/>
      <c r="H46" s="59"/>
      <c r="I46" s="59"/>
      <c r="J46" s="59"/>
      <c r="K46" s="60"/>
      <c r="L46" s="56"/>
      <c r="M46" s="56"/>
    </row>
    <row r="47" spans="3:13" ht="15.6">
      <c r="C47" s="1"/>
      <c r="D47" s="1"/>
      <c r="E47" s="69"/>
      <c r="F47" s="59"/>
      <c r="G47" s="59"/>
      <c r="H47" s="59"/>
      <c r="I47" s="59"/>
      <c r="J47" s="59"/>
      <c r="K47" s="70"/>
      <c r="L47" s="56"/>
      <c r="M47" s="56"/>
    </row>
    <row r="48" spans="3:13" ht="15.6">
      <c r="C48" s="1"/>
      <c r="D48" s="1"/>
      <c r="E48" s="69"/>
      <c r="F48" s="59"/>
      <c r="G48" s="59"/>
      <c r="H48" s="59"/>
      <c r="I48" s="59"/>
      <c r="J48" s="59"/>
      <c r="K48" s="60"/>
      <c r="L48" s="56"/>
      <c r="M48" s="56"/>
    </row>
    <row r="49" spans="3:13" ht="15.6">
      <c r="C49" s="1"/>
      <c r="D49" s="1"/>
      <c r="E49" s="63"/>
      <c r="F49" s="64"/>
      <c r="G49" s="64"/>
      <c r="H49" s="64"/>
      <c r="I49" s="64"/>
      <c r="J49" s="64"/>
      <c r="K49" s="71"/>
      <c r="L49" s="56"/>
      <c r="M49" s="56"/>
    </row>
    <row r="50" spans="3:13">
      <c r="C50" s="1"/>
      <c r="D50" s="1"/>
      <c r="E50" s="56"/>
      <c r="F50" s="56"/>
      <c r="G50" s="56"/>
      <c r="H50" s="56"/>
      <c r="I50" s="56"/>
      <c r="J50" s="56"/>
      <c r="K50" s="56"/>
      <c r="L50" s="56"/>
      <c r="M50" s="56"/>
    </row>
    <row r="51" spans="3:13">
      <c r="C51" s="1"/>
      <c r="D51" s="1"/>
      <c r="E51" s="56"/>
      <c r="F51" s="56"/>
      <c r="G51" s="56"/>
      <c r="H51" s="56"/>
      <c r="I51" s="56"/>
      <c r="J51" s="56"/>
      <c r="K51" s="56"/>
      <c r="L51" s="56"/>
      <c r="M51" s="56"/>
    </row>
  </sheetData>
  <mergeCells count="4">
    <mergeCell ref="C1:E1"/>
    <mergeCell ref="H1:K1"/>
    <mergeCell ref="H2:K2"/>
    <mergeCell ref="C23:D23"/>
  </mergeCells>
  <pageMargins left="0.70866141732283505" right="0.70866141732283505" top="0.74803149606299202" bottom="0.74803149606299202" header="0.31496062992126" footer="0.31496062992126"/>
  <pageSetup paperSize="9" orientation="landscape" r:id="rId1"/>
  <rowBreaks count="1" manualBreakCount="1">
    <brk id="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2023-10-20T05:17:00Z</cp:lastPrinted>
  <dcterms:created xsi:type="dcterms:W3CDTF">2022-05-16T14:23:00Z</dcterms:created>
  <dcterms:modified xsi:type="dcterms:W3CDTF">2025-04-11T06:37:44Z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FD5DB6AEB7FF47B2ADB021C9F41787CB_12</vt:lpwstr>
  </property>
  <property fmtid="{D5CDD505-2E9C-101B-9397-08002B2CF9AE}" pid="3" name="KSOProductBuildVer">
    <vt:lpwstr>1049-12.2.0.17152</vt:lpwstr>
  </property>
</Properties>
</file>